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Plan2" sheetId="1" r:id="rId1"/>
    <sheet name="Plan1" sheetId="2" r:id="rId2"/>
    <sheet name="Plan3" sheetId="3" r:id="rId3"/>
  </sheets>
  <definedNames>
    <definedName name="_xlnm.Print_Area" localSheetId="0">'Plan2'!$A$1:$P$50</definedName>
  </definedNames>
  <calcPr fullCalcOnLoad="1"/>
</workbook>
</file>

<file path=xl/sharedStrings.xml><?xml version="1.0" encoding="utf-8"?>
<sst xmlns="http://schemas.openxmlformats.org/spreadsheetml/2006/main" count="95" uniqueCount="81">
  <si>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</si>
  <si>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</si>
  <si>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</si>
  <si>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</si>
  <si>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</si>
  <si>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</si>
  <si>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</si>
  <si>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</si>
  <si>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</si>
  <si>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</si>
  <si>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</si>
  <si>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</si>
  <si>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</si>
  <si>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RECEITAS</t>
  </si>
  <si>
    <t>DESPESAS</t>
  </si>
  <si>
    <t>IMOBILIZADO</t>
  </si>
  <si>
    <t>DISPONÍVEL</t>
  </si>
  <si>
    <t>TOTAL DAS DISPONIBILIDADES</t>
  </si>
  <si>
    <t>INVESTIMENTOS E DESPESAS REALIZADAS</t>
  </si>
  <si>
    <t>(=)</t>
  </si>
  <si>
    <t>DESPESAS ADMINISTRATIVAS</t>
  </si>
  <si>
    <t>DESPESAS DEPARTAMENTAIS</t>
  </si>
  <si>
    <t>DESPESAS C/PESSOAL</t>
  </si>
  <si>
    <t>DESPESAS C/ENCARGOS SOCIAIS</t>
  </si>
  <si>
    <t>DESPESAS FINENCEIRAS</t>
  </si>
  <si>
    <t>DESPESAS TRIBUTÁRIAS</t>
  </si>
  <si>
    <t>RECEITAS E EMPRÉSTIMOS</t>
  </si>
  <si>
    <t xml:space="preserve">SOMA INVESTIMENTOS </t>
  </si>
  <si>
    <t>TOTAL INVESTIMENTOS E DESPESAS</t>
  </si>
  <si>
    <t>SOMA DAS DESPESAS</t>
  </si>
  <si>
    <t>RECEITAS DE MENSALIDADES</t>
  </si>
  <si>
    <t>RECEITAS DEJÓIAS</t>
  </si>
  <si>
    <t>RECEITAS C/PATROCINIOS</t>
  </si>
  <si>
    <t xml:space="preserve">OUTRAS RECEITAS </t>
  </si>
  <si>
    <t>RECEITAS C/LOCAÇÃO</t>
  </si>
  <si>
    <t>RECEITAS FINANCEIRAS</t>
  </si>
  <si>
    <t>TOTAL RECEITAS</t>
  </si>
  <si>
    <t>EMPRÉSTIMOS COM TERCEIROS</t>
  </si>
  <si>
    <t>PEND.BANCO</t>
  </si>
  <si>
    <t>ENCARGOS C/INSS</t>
  </si>
  <si>
    <t>FORNECEDORES</t>
  </si>
  <si>
    <t>TOTAL DOS EMPRÉST. E OBRIGAÇÕES</t>
  </si>
  <si>
    <t>TOTAL DAS RECEITAS + EMPRESTIMOS</t>
  </si>
  <si>
    <t>(-)</t>
  </si>
  <si>
    <t>INVESTIMENTOS E DESPESAS</t>
  </si>
  <si>
    <t>PGTO ENCARGOS C/INSS</t>
  </si>
  <si>
    <t>PGTO FORNECEDORES</t>
  </si>
  <si>
    <t>(+)</t>
  </si>
  <si>
    <t>SALDO ANTERIOR</t>
  </si>
  <si>
    <t>DISPONIBILIDADES</t>
  </si>
  <si>
    <t>FEVEREIRO</t>
  </si>
  <si>
    <t>MARÇO</t>
  </si>
  <si>
    <t>ABRIL</t>
  </si>
  <si>
    <t>MAIO</t>
  </si>
  <si>
    <t>JUNHO</t>
  </si>
  <si>
    <t>JULHO</t>
  </si>
  <si>
    <t>JANEIRO</t>
  </si>
  <si>
    <t>AGOSTO</t>
  </si>
  <si>
    <t>SETEMBRO</t>
  </si>
  <si>
    <t>OUTUBRO</t>
  </si>
  <si>
    <t>NOVEMBRO</t>
  </si>
  <si>
    <t>DEZEMBRO</t>
  </si>
  <si>
    <t>TOTAL</t>
  </si>
  <si>
    <t>SDO DEVEDOR C/C BANCOS</t>
  </si>
  <si>
    <t>TOTAL PAGAMENTOS/INVEST. E DESP.</t>
  </si>
  <si>
    <t>CLUBE CAÇA E TIRO 1º DE JULHO</t>
  </si>
  <si>
    <t>DEMONSTRATIVO RECEITAS E DESPESAS</t>
  </si>
  <si>
    <t>PGTO CH. A COMPENSAR SDO DEV.C/C BCOS</t>
  </si>
  <si>
    <t>SALDO DEVEDOR C/C BANCOS</t>
  </si>
  <si>
    <t>DISPONIBILIDADES LÍQUIDA</t>
  </si>
  <si>
    <t>CAIXA</t>
  </si>
  <si>
    <t>BANCOS</t>
  </si>
  <si>
    <t>%</t>
  </si>
  <si>
    <t>Saldo</t>
  </si>
  <si>
    <t>EMPRESTIMOS EM BANCOS</t>
  </si>
  <si>
    <t>PGTO EMPRÉSTIMOS C/TERCEIROS/BANCOS</t>
  </si>
  <si>
    <t>RECEITAS C/VENDA IMOBILIZADO</t>
  </si>
  <si>
    <t>INVESTIMENTOS EM IMOBILIZADO</t>
  </si>
  <si>
    <t>OUTROS CREDITOS</t>
  </si>
  <si>
    <t>RECEITAS DE FESTIVIDADES/BAILES</t>
  </si>
  <si>
    <t>ANO 2014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</si>
</sst>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_-;&quot;R$&quot;#,##0\-"/>
    <numFmt numFmtId="179" formatCode="&quot;R$&quot;#,##0_-;[Red]&quot;R$&quot;#,##0\-"/>
    <numFmt numFmtId="180" formatCode="&quot;R$&quot;#,##0.00_-;&quot;R$&quot;#,##0.00\-"/>
    <numFmt numFmtId="181" formatCode="&quot;R$&quot;#,##0.00_-;[Red]&quot;R$&quot;#,##0.00\-"/>
    <numFmt numFmtId="182" formatCode="_-&quot;R$&quot;* #,##0_-;_-&quot;R$&quot;* #,##0\-;_-&quot;R$&quot;* &quot;-&quot;_-;_-@_-"/>
    <numFmt numFmtId="183" formatCode="_-* #,##0_-;_-* #,##0\-;_-* &quot;-&quot;_-;_-@_-"/>
    <numFmt numFmtId="184" formatCode="_-&quot;R$&quot;* #,##0.00_-;_-&quot;R$&quot;* #,##0.00\-;_-&quot;R$&quot;* &quot;-&quot;??_-;_-@_-"/>
    <numFmt numFmtId="185" formatCode="_-* #,##0.00_-;_-* #,##0.00\-;_-* &quot;-&quot;??_-;_-@_-"/>
    <numFmt numFmtId="186" formatCode="0.000"/>
    <numFmt numFmtId="187" formatCode="0.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mmmm\-yy"/>
    <numFmt numFmtId="192" formatCode="#,##0.00;[Red]#,##0.00"/>
    <numFmt numFmtId="193" formatCode="0.00_);\(0.00\)"/>
    <numFmt numFmtId="194" formatCode="0.0000"/>
    <numFmt numFmtId="195" formatCode="0.00;[Red]0.00"/>
    <numFmt numFmtId="196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1" fontId="2" fillId="0" borderId="10" xfId="51" applyFont="1" applyBorder="1" applyAlignment="1">
      <alignment/>
    </xf>
    <xf numFmtId="171" fontId="2" fillId="0" borderId="10" xfId="51" applyFont="1" applyBorder="1" applyAlignment="1">
      <alignment horizontal="right"/>
    </xf>
    <xf numFmtId="171" fontId="2" fillId="0" borderId="10" xfId="5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center"/>
    </xf>
    <xf numFmtId="3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39" fontId="1" fillId="0" borderId="1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6" xfId="0" applyFont="1" applyBorder="1" applyAlignment="1">
      <alignment/>
    </xf>
    <xf numFmtId="39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7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192" fontId="1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191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92" fontId="1" fillId="0" borderId="11" xfId="0" applyNumberFormat="1" applyFont="1" applyBorder="1" applyAlignment="1">
      <alignment/>
    </xf>
    <xf numFmtId="192" fontId="1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192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/>
    </xf>
    <xf numFmtId="4" fontId="3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192" fontId="1" fillId="0" borderId="17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39" fontId="1" fillId="0" borderId="28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39" fontId="3" fillId="0" borderId="23" xfId="0" applyNumberFormat="1" applyFont="1" applyBorder="1" applyAlignment="1">
      <alignment/>
    </xf>
    <xf numFmtId="171" fontId="1" fillId="0" borderId="10" xfId="51" applyFont="1" applyBorder="1" applyAlignment="1">
      <alignment horizontal="right"/>
    </xf>
    <xf numFmtId="171" fontId="1" fillId="0" borderId="10" xfId="5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192" fontId="1" fillId="0" borderId="10" xfId="51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2" fontId="1" fillId="0" borderId="34" xfId="0" applyNumberFormat="1" applyFont="1" applyBorder="1" applyAlignment="1">
      <alignment/>
    </xf>
    <xf numFmtId="2" fontId="6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1" fillId="0" borderId="36" xfId="0" applyFont="1" applyBorder="1" applyAlignment="1">
      <alignment/>
    </xf>
    <xf numFmtId="2" fontId="1" fillId="0" borderId="36" xfId="0" applyNumberFormat="1" applyFont="1" applyBorder="1" applyAlignment="1">
      <alignment/>
    </xf>
    <xf numFmtId="2" fontId="6" fillId="0" borderId="37" xfId="0" applyNumberFormat="1" applyFont="1" applyBorder="1" applyAlignment="1">
      <alignment/>
    </xf>
    <xf numFmtId="2" fontId="6" fillId="0" borderId="38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195" fontId="1" fillId="0" borderId="35" xfId="0" applyNumberFormat="1" applyFont="1" applyBorder="1" applyAlignment="1">
      <alignment/>
    </xf>
    <xf numFmtId="195" fontId="1" fillId="0" borderId="10" xfId="0" applyNumberFormat="1" applyFont="1" applyBorder="1" applyAlignment="1">
      <alignment/>
    </xf>
    <xf numFmtId="195" fontId="1" fillId="0" borderId="30" xfId="0" applyNumberFormat="1" applyFont="1" applyBorder="1" applyAlignment="1">
      <alignment/>
    </xf>
    <xf numFmtId="195" fontId="1" fillId="0" borderId="36" xfId="0" applyNumberFormat="1" applyFont="1" applyBorder="1" applyAlignment="1">
      <alignment/>
    </xf>
    <xf numFmtId="195" fontId="1" fillId="0" borderId="41" xfId="0" applyNumberFormat="1" applyFont="1" applyBorder="1" applyAlignment="1">
      <alignment/>
    </xf>
    <xf numFmtId="195" fontId="1" fillId="0" borderId="40" xfId="0" applyNumberFormat="1" applyFont="1" applyBorder="1" applyAlignment="1">
      <alignment/>
    </xf>
    <xf numFmtId="195" fontId="3" fillId="0" borderId="24" xfId="0" applyNumberFormat="1" applyFont="1" applyBorder="1" applyAlignment="1">
      <alignment/>
    </xf>
    <xf numFmtId="195" fontId="3" fillId="0" borderId="42" xfId="0" applyNumberFormat="1" applyFont="1" applyBorder="1" applyAlignment="1">
      <alignment/>
    </xf>
    <xf numFmtId="193" fontId="1" fillId="0" borderId="31" xfId="0" applyNumberFormat="1" applyFont="1" applyBorder="1" applyAlignment="1">
      <alignment/>
    </xf>
    <xf numFmtId="193" fontId="3" fillId="0" borderId="31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6" fillId="0" borderId="4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2" fontId="3" fillId="0" borderId="45" xfId="0" applyNumberFormat="1" applyFont="1" applyBorder="1" applyAlignment="1">
      <alignment/>
    </xf>
    <xf numFmtId="193" fontId="1" fillId="0" borderId="46" xfId="0" applyNumberFormat="1" applyFont="1" applyBorder="1" applyAlignment="1">
      <alignment/>
    </xf>
    <xf numFmtId="195" fontId="1" fillId="0" borderId="19" xfId="0" applyNumberFormat="1" applyFont="1" applyBorder="1" applyAlignment="1">
      <alignment/>
    </xf>
    <xf numFmtId="193" fontId="1" fillId="0" borderId="11" xfId="0" applyNumberFormat="1" applyFont="1" applyBorder="1" applyAlignment="1">
      <alignment/>
    </xf>
    <xf numFmtId="193" fontId="1" fillId="0" borderId="17" xfId="0" applyNumberFormat="1" applyFont="1" applyBorder="1" applyAlignment="1">
      <alignment/>
    </xf>
    <xf numFmtId="193" fontId="1" fillId="0" borderId="47" xfId="0" applyNumberFormat="1" applyFont="1" applyBorder="1" applyAlignment="1">
      <alignment/>
    </xf>
    <xf numFmtId="193" fontId="3" fillId="0" borderId="48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39" fontId="1" fillId="0" borderId="49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193" fontId="1" fillId="0" borderId="10" xfId="0" applyNumberFormat="1" applyFont="1" applyBorder="1" applyAlignment="1">
      <alignment/>
    </xf>
    <xf numFmtId="0" fontId="5" fillId="0" borderId="50" xfId="0" applyFont="1" applyBorder="1" applyAlignment="1">
      <alignment horizontal="center"/>
    </xf>
    <xf numFmtId="192" fontId="1" fillId="0" borderId="23" xfId="0" applyNumberFormat="1" applyFont="1" applyBorder="1" applyAlignment="1">
      <alignment/>
    </xf>
    <xf numFmtId="192" fontId="6" fillId="0" borderId="27" xfId="0" applyNumberFormat="1" applyFont="1" applyBorder="1" applyAlignment="1">
      <alignment/>
    </xf>
    <xf numFmtId="192" fontId="3" fillId="0" borderId="23" xfId="0" applyNumberFormat="1" applyFont="1" applyBorder="1" applyAlignment="1">
      <alignment/>
    </xf>
    <xf numFmtId="192" fontId="1" fillId="0" borderId="26" xfId="0" applyNumberFormat="1" applyFont="1" applyBorder="1" applyAlignment="1">
      <alignment/>
    </xf>
    <xf numFmtId="192" fontId="6" fillId="0" borderId="26" xfId="0" applyNumberFormat="1" applyFont="1" applyBorder="1" applyAlignment="1">
      <alignment/>
    </xf>
    <xf numFmtId="0" fontId="3" fillId="0" borderId="34" xfId="0" applyFont="1" applyBorder="1" applyAlignment="1">
      <alignment/>
    </xf>
    <xf numFmtId="192" fontId="1" fillId="0" borderId="27" xfId="0" applyNumberFormat="1" applyFont="1" applyBorder="1" applyAlignment="1">
      <alignment/>
    </xf>
    <xf numFmtId="192" fontId="1" fillId="0" borderId="29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39" fontId="3" fillId="0" borderId="15" xfId="0" applyNumberFormat="1" applyFont="1" applyBorder="1" applyAlignment="1">
      <alignment/>
    </xf>
    <xf numFmtId="39" fontId="3" fillId="0" borderId="20" xfId="0" applyNumberFormat="1" applyFont="1" applyBorder="1" applyAlignment="1">
      <alignment/>
    </xf>
    <xf numFmtId="39" fontId="1" fillId="0" borderId="10" xfId="0" applyNumberFormat="1" applyFont="1" applyBorder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51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9675"/>
          <c:w val="0.826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Plan1!$B$4:$M$4</c:f>
              <c:strCache/>
            </c:strRef>
          </c:cat>
          <c:val>
            <c:numRef>
              <c:f>Plan1!$B$5:$M$5</c:f>
              <c:numCache/>
            </c:numRef>
          </c:val>
        </c:ser>
        <c:ser>
          <c:idx val="1"/>
          <c:order val="1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Plan1!$B$4:$M$4</c:f>
              <c:strCache/>
            </c:strRef>
          </c:cat>
          <c:val>
            <c:numRef>
              <c:f>Plan1!$B$6:$M$6</c:f>
              <c:numCache/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Plan1!$B$4:$M$4</c:f>
              <c:strCache/>
            </c:strRef>
          </c:cat>
          <c:val>
            <c:numRef>
              <c:f>Plan1!$B$7:$M$7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Plan1!$B$4:$M$4</c:f>
              <c:strCache/>
            </c:strRef>
          </c:cat>
          <c:val>
            <c:numRef>
              <c:f>Plan1!$A$5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Plan1!$B$4:$M$4</c:f>
              <c:strCache/>
            </c:strRef>
          </c:cat>
          <c:val>
            <c:numRef>
              <c:f>Plan1!$A$6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Plan1!$B$4:$M$4</c:f>
              <c:strCache/>
            </c:strRef>
          </c:cat>
          <c:val>
            <c:numRef>
              <c:f>Plan1!$A$7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90"/>
        <c:axId val="32630425"/>
        <c:axId val="25238370"/>
      </c:barChart>
      <c:catAx>
        <c:axId val="326304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38370"/>
        <c:crosses val="autoZero"/>
        <c:auto val="1"/>
        <c:lblOffset val="100"/>
        <c:tickLblSkip val="2"/>
        <c:noMultiLvlLbl val="0"/>
      </c:catAx>
      <c:valAx>
        <c:axId val="25238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* #,##0.00_-;\-* #,##0.0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30425"/>
        <c:crossesAt val="1"/>
        <c:crossBetween val="between"/>
        <c:dispUnits/>
        <c:maj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8"/>
          <c:w val="0.9437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Plan1!$A$5:$A$7</c:f>
              <c:strCache/>
            </c:strRef>
          </c:cat>
          <c:val>
            <c:numRef>
              <c:f>Plan1!$N$5:$N$7</c:f>
              <c:numCache/>
            </c:numRef>
          </c:val>
        </c:ser>
        <c:axId val="25818739"/>
        <c:axId val="31042060"/>
      </c:barChart>
      <c:catAx>
        <c:axId val="2581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2060"/>
        <c:crosses val="autoZero"/>
        <c:auto val="1"/>
        <c:lblOffset val="100"/>
        <c:tickLblSkip val="1"/>
        <c:noMultiLvlLbl val="0"/>
      </c:catAx>
      <c:valAx>
        <c:axId val="31042060"/>
        <c:scaling>
          <c:orientation val="minMax"/>
          <c:max val="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18739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4875"/>
          <c:w val="0.7107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14</xdr:col>
      <xdr:colOff>0</xdr:colOff>
      <xdr:row>24</xdr:row>
      <xdr:rowOff>133350</xdr:rowOff>
    </xdr:to>
    <xdr:graphicFrame>
      <xdr:nvGraphicFramePr>
        <xdr:cNvPr id="1" name="Chart 6"/>
        <xdr:cNvGraphicFramePr/>
      </xdr:nvGraphicFramePr>
      <xdr:xfrm>
        <a:off x="0" y="1304925"/>
        <a:ext cx="8172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26</xdr:row>
      <xdr:rowOff>9525</xdr:rowOff>
    </xdr:from>
    <xdr:to>
      <xdr:col>10</xdr:col>
      <xdr:colOff>19050</xdr:colOff>
      <xdr:row>36</xdr:row>
      <xdr:rowOff>114300</xdr:rowOff>
    </xdr:to>
    <xdr:graphicFrame>
      <xdr:nvGraphicFramePr>
        <xdr:cNvPr id="2" name="Chart 7"/>
        <xdr:cNvGraphicFramePr/>
      </xdr:nvGraphicFramePr>
      <xdr:xfrm>
        <a:off x="2352675" y="4219575"/>
        <a:ext cx="3476625" cy="172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0"/>
  <sheetViews>
    <sheetView tabSelected="1" zoomScalePageLayoutView="0" workbookViewId="0" topLeftCell="A25">
      <selection activeCell="N26" sqref="N26"/>
    </sheetView>
  </sheetViews>
  <sheetFormatPr defaultColWidth="9.140625" defaultRowHeight="12.75"/>
  <cols>
    <col min="1" max="1" width="2.8515625" style="0" customWidth="1"/>
    <col min="2" max="2" width="31.140625" style="0" customWidth="1"/>
    <col min="3" max="14" width="9.57421875" style="0" customWidth="1"/>
    <col min="15" max="15" width="11.28125" style="0" customWidth="1"/>
    <col min="16" max="16" width="11.28125" style="1" customWidth="1"/>
    <col min="17" max="18" width="5.7109375" style="0" hidden="1" customWidth="1"/>
    <col min="19" max="19" width="6.140625" style="0" hidden="1" customWidth="1"/>
  </cols>
  <sheetData>
    <row r="1" spans="1:16" ht="20.25">
      <c r="A1" s="143" t="s">
        <v>65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9" ht="20.25">
      <c r="A2" s="143" t="s">
        <v>66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S2" s="12"/>
    </row>
    <row r="3" ht="13.5" thickBot="1"/>
    <row r="4" spans="1:19" ht="13.5" thickBot="1">
      <c r="A4" s="45"/>
      <c r="B4" s="45"/>
      <c r="C4" s="145">
        <v>2014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46"/>
      <c r="Q4" s="139" t="s">
        <v>72</v>
      </c>
      <c r="R4" s="139"/>
      <c r="S4" s="140"/>
    </row>
    <row r="5" spans="1:19" ht="12.75">
      <c r="A5" s="141" t="s">
        <v>16</v>
      </c>
      <c r="B5" s="144"/>
      <c r="C5" s="47" t="s">
        <v>56</v>
      </c>
      <c r="D5" s="48" t="s">
        <v>50</v>
      </c>
      <c r="E5" s="49" t="s">
        <v>51</v>
      </c>
      <c r="F5" s="50" t="s">
        <v>52</v>
      </c>
      <c r="G5" s="50" t="s">
        <v>53</v>
      </c>
      <c r="H5" s="50" t="s">
        <v>54</v>
      </c>
      <c r="I5" s="50" t="s">
        <v>55</v>
      </c>
      <c r="J5" s="50" t="s">
        <v>57</v>
      </c>
      <c r="K5" s="50" t="s">
        <v>58</v>
      </c>
      <c r="L5" s="50" t="s">
        <v>59</v>
      </c>
      <c r="M5" s="50" t="s">
        <v>60</v>
      </c>
      <c r="N5" s="50" t="s">
        <v>61</v>
      </c>
      <c r="O5" s="51" t="s">
        <v>62</v>
      </c>
      <c r="P5" s="17">
        <v>2013</v>
      </c>
      <c r="Q5" s="126">
        <v>2002</v>
      </c>
      <c r="R5" s="82">
        <v>2001</v>
      </c>
      <c r="S5" s="85" t="s">
        <v>73</v>
      </c>
    </row>
    <row r="6" spans="1:65" s="20" customFormat="1" ht="12.75">
      <c r="A6" s="9">
        <v>1</v>
      </c>
      <c r="B6" s="3" t="s">
        <v>70</v>
      </c>
      <c r="C6" s="11">
        <v>8515.98</v>
      </c>
      <c r="D6" s="11">
        <v>4561.19</v>
      </c>
      <c r="E6" s="22">
        <v>17242.02</v>
      </c>
      <c r="F6" s="22">
        <v>3634.71</v>
      </c>
      <c r="G6" s="22">
        <v>14158.82</v>
      </c>
      <c r="H6" s="22">
        <v>5724.95</v>
      </c>
      <c r="I6" s="22">
        <v>3991.01</v>
      </c>
      <c r="J6" s="22">
        <v>7133.02</v>
      </c>
      <c r="K6" s="22">
        <v>5613.07</v>
      </c>
      <c r="L6" s="22">
        <v>3819.48</v>
      </c>
      <c r="M6" s="22">
        <v>9644.49</v>
      </c>
      <c r="N6" s="22">
        <v>2530.83</v>
      </c>
      <c r="O6" s="52">
        <f>N6</f>
        <v>2530.83</v>
      </c>
      <c r="P6" s="127">
        <v>10411.64</v>
      </c>
      <c r="Q6" s="83">
        <f>(((O6*100)/O9))</f>
        <v>3.2900681756757018</v>
      </c>
      <c r="R6" s="83">
        <f>(((P6*100)/P9))</f>
        <v>13.777388501781584</v>
      </c>
      <c r="S6" s="107">
        <f>Q6-R6</f>
        <v>-10.487320326105882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65" s="20" customFormat="1" ht="12.75">
      <c r="A7" s="9">
        <v>2</v>
      </c>
      <c r="B7" s="3" t="s">
        <v>71</v>
      </c>
      <c r="C7" s="21">
        <v>45821.12</v>
      </c>
      <c r="D7" s="21">
        <v>148455.18</v>
      </c>
      <c r="E7" s="21">
        <v>164993.33</v>
      </c>
      <c r="F7" s="21">
        <v>67492.15</v>
      </c>
      <c r="G7" s="21">
        <v>26489.4</v>
      </c>
      <c r="H7" s="21">
        <v>60064.26</v>
      </c>
      <c r="I7" s="21">
        <v>60480.92</v>
      </c>
      <c r="J7" s="138">
        <v>32535.61</v>
      </c>
      <c r="K7" s="21">
        <v>65264.81</v>
      </c>
      <c r="L7" s="21">
        <v>37268.2</v>
      </c>
      <c r="M7" s="21">
        <v>50551.5</v>
      </c>
      <c r="N7" s="22">
        <v>56460.5</v>
      </c>
      <c r="O7" s="52">
        <f>N7</f>
        <v>56460.5</v>
      </c>
      <c r="P7" s="127">
        <v>39272.85</v>
      </c>
      <c r="Q7" s="83">
        <f>(((O7*100)/O9))</f>
        <v>73.39840851923597</v>
      </c>
      <c r="R7" s="83">
        <f>(((P7*100)/P9))</f>
        <v>51.96849987342944</v>
      </c>
      <c r="S7" s="107">
        <f>Q7-R7</f>
        <v>21.429908645806535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</row>
    <row r="8" spans="1:65" s="27" customFormat="1" ht="13.5" thickBot="1">
      <c r="A8" s="23">
        <v>3</v>
      </c>
      <c r="B8" s="24" t="s">
        <v>78</v>
      </c>
      <c r="C8" s="25">
        <v>29945.45</v>
      </c>
      <c r="D8" s="25">
        <v>19506</v>
      </c>
      <c r="E8" s="26">
        <v>26317.8</v>
      </c>
      <c r="F8" s="26">
        <v>24727.8</v>
      </c>
      <c r="G8" s="26">
        <v>12631</v>
      </c>
      <c r="H8" s="26">
        <v>10339</v>
      </c>
      <c r="I8" s="26">
        <v>19446</v>
      </c>
      <c r="J8" s="26">
        <v>12784</v>
      </c>
      <c r="K8" s="26">
        <v>12584</v>
      </c>
      <c r="L8" s="26">
        <v>17565</v>
      </c>
      <c r="M8" s="26">
        <v>20529.97</v>
      </c>
      <c r="N8" s="26">
        <v>17932</v>
      </c>
      <c r="O8" s="52">
        <f>N8</f>
        <v>17932</v>
      </c>
      <c r="P8" s="130">
        <v>25886</v>
      </c>
      <c r="Q8" s="86">
        <f>(((O8*100)/O9))</f>
        <v>23.311523305088325</v>
      </c>
      <c r="R8" s="86">
        <f>(((P8*100)/P9))</f>
        <v>34.25411162478899</v>
      </c>
      <c r="S8" s="107">
        <f>Q8-R8</f>
        <v>-10.942588319700665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1:65" s="31" customFormat="1" ht="13.5" thickBot="1">
      <c r="A9" s="28" t="s">
        <v>19</v>
      </c>
      <c r="B9" s="29" t="s">
        <v>17</v>
      </c>
      <c r="C9" s="30">
        <f>SUM(C6:C8)</f>
        <v>84282.55</v>
      </c>
      <c r="D9" s="30">
        <f>SUM(D6:D8)</f>
        <v>172522.37</v>
      </c>
      <c r="E9" s="30">
        <f>SUM(E6:E8)</f>
        <v>208553.14999999997</v>
      </c>
      <c r="F9" s="136">
        <f>SUM(F6:F8)</f>
        <v>95854.66</v>
      </c>
      <c r="G9" s="136">
        <f>SUM(G6:G8)</f>
        <v>53279.22</v>
      </c>
      <c r="H9" s="30">
        <f aca="true" t="shared" si="0" ref="H9:P9">SUM(H6:H8)</f>
        <v>76128.21</v>
      </c>
      <c r="I9" s="30">
        <f t="shared" si="0"/>
        <v>83917.93</v>
      </c>
      <c r="J9" s="30">
        <f t="shared" si="0"/>
        <v>52452.630000000005</v>
      </c>
      <c r="K9" s="30">
        <f t="shared" si="0"/>
        <v>83461.88</v>
      </c>
      <c r="L9" s="30">
        <f t="shared" si="0"/>
        <v>58652.68</v>
      </c>
      <c r="M9" s="30">
        <f t="shared" si="0"/>
        <v>80725.95999999999</v>
      </c>
      <c r="N9" s="30">
        <f t="shared" si="0"/>
        <v>76923.33</v>
      </c>
      <c r="O9" s="137">
        <f t="shared" si="0"/>
        <v>76923.33</v>
      </c>
      <c r="P9" s="58">
        <f t="shared" si="0"/>
        <v>75570.48999999999</v>
      </c>
      <c r="Q9" s="84">
        <f>SUM(Q6:Q8)</f>
        <v>100</v>
      </c>
      <c r="R9" s="84">
        <f>SUM(R6:R8)</f>
        <v>100.00000000000001</v>
      </c>
      <c r="S9" s="108">
        <f>SUM(S6:S8)</f>
        <v>0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</row>
    <row r="10" spans="3:59" ht="13.5" thickBot="1">
      <c r="C10" s="1"/>
      <c r="D10" s="1"/>
      <c r="E10" s="1"/>
      <c r="F10" s="1"/>
      <c r="G10" s="12"/>
      <c r="P10" s="10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BB10" s="12"/>
      <c r="BC10" s="12"/>
      <c r="BD10" s="12"/>
      <c r="BE10" s="12"/>
      <c r="BF10" s="12"/>
      <c r="BG10" s="12"/>
    </row>
    <row r="11" spans="1:16" ht="13.5" thickBot="1">
      <c r="A11" s="141" t="s">
        <v>18</v>
      </c>
      <c r="B11" s="142"/>
      <c r="C11" s="1"/>
      <c r="D11" s="1"/>
      <c r="E11" s="1"/>
      <c r="F11" s="1"/>
      <c r="P11" s="16"/>
    </row>
    <row r="12" spans="1:66" s="20" customFormat="1" ht="12.75">
      <c r="A12" s="9">
        <v>1</v>
      </c>
      <c r="B12" s="3" t="s">
        <v>77</v>
      </c>
      <c r="C12" s="32">
        <v>5121.5</v>
      </c>
      <c r="D12" s="32">
        <v>7309.83</v>
      </c>
      <c r="E12" s="32">
        <v>18173.07</v>
      </c>
      <c r="F12" s="32">
        <v>20402.37</v>
      </c>
      <c r="G12" s="32">
        <v>52180.38</v>
      </c>
      <c r="H12" s="32">
        <v>13376.89</v>
      </c>
      <c r="I12" s="32">
        <v>23034.73</v>
      </c>
      <c r="J12" s="32">
        <v>13475.08</v>
      </c>
      <c r="K12" s="32">
        <v>14408.08</v>
      </c>
      <c r="L12" s="32">
        <v>18055.79</v>
      </c>
      <c r="M12" s="32">
        <v>9440.47</v>
      </c>
      <c r="N12" s="32">
        <v>7379.15</v>
      </c>
      <c r="O12" s="59">
        <f>SUM(C12:N12)</f>
        <v>202357.33999999997</v>
      </c>
      <c r="P12" s="128">
        <v>74355.59</v>
      </c>
      <c r="Q12" s="87">
        <f>((O12*100)/O40)</f>
        <v>6.294472912927562</v>
      </c>
      <c r="R12" s="92">
        <f>((P12*100)/P40)</f>
        <v>2.4249810087058883</v>
      </c>
      <c r="S12" s="110">
        <f>Q12-R12</f>
        <v>3.8694919042216736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55"/>
    </row>
    <row r="13" spans="1:66" s="19" customFormat="1" ht="12.75">
      <c r="A13" s="13" t="s">
        <v>19</v>
      </c>
      <c r="B13" s="14" t="s">
        <v>27</v>
      </c>
      <c r="C13" s="33">
        <f>SUM(C12)</f>
        <v>5121.5</v>
      </c>
      <c r="D13" s="33">
        <f>SUM(D12)</f>
        <v>7309.83</v>
      </c>
      <c r="E13" s="33">
        <f>SUM(E12)</f>
        <v>18173.07</v>
      </c>
      <c r="F13" s="33">
        <f>SUM(F12)</f>
        <v>20402.37</v>
      </c>
      <c r="G13" s="33">
        <f>SUM(G12)</f>
        <v>52180.38</v>
      </c>
      <c r="H13" s="33">
        <f aca="true" t="shared" si="1" ref="H13:P13">SUM(H12)</f>
        <v>13376.89</v>
      </c>
      <c r="I13" s="33">
        <f t="shared" si="1"/>
        <v>23034.73</v>
      </c>
      <c r="J13" s="33">
        <f t="shared" si="1"/>
        <v>13475.08</v>
      </c>
      <c r="K13" s="33">
        <f t="shared" si="1"/>
        <v>14408.08</v>
      </c>
      <c r="L13" s="33">
        <f t="shared" si="1"/>
        <v>18055.79</v>
      </c>
      <c r="M13" s="33">
        <f t="shared" si="1"/>
        <v>9440.47</v>
      </c>
      <c r="N13" s="33">
        <f t="shared" si="1"/>
        <v>7379.15</v>
      </c>
      <c r="O13" s="60">
        <f t="shared" si="1"/>
        <v>202357.33999999997</v>
      </c>
      <c r="P13" s="129">
        <f t="shared" si="1"/>
        <v>74355.59</v>
      </c>
      <c r="Q13" s="89">
        <f>Q12</f>
        <v>6.294472912927562</v>
      </c>
      <c r="R13" s="88">
        <f>R12</f>
        <v>2.4249810087058883</v>
      </c>
      <c r="S13" s="111">
        <f>S12</f>
        <v>3.8694919042216736</v>
      </c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62"/>
    </row>
    <row r="14" spans="1:66" s="20" customFormat="1" ht="12.75">
      <c r="A14" s="9">
        <v>1</v>
      </c>
      <c r="B14" s="3" t="s">
        <v>20</v>
      </c>
      <c r="C14" s="22">
        <v>68162.97</v>
      </c>
      <c r="D14" s="22">
        <v>71724.56</v>
      </c>
      <c r="E14" s="22">
        <v>78401.52</v>
      </c>
      <c r="F14" s="22">
        <v>89723.84</v>
      </c>
      <c r="G14" s="22">
        <v>57679.35</v>
      </c>
      <c r="H14" s="80">
        <v>60054.16</v>
      </c>
      <c r="I14" s="22">
        <v>85960.07</v>
      </c>
      <c r="J14" s="11">
        <v>66360.36</v>
      </c>
      <c r="K14" s="22">
        <v>75284.94</v>
      </c>
      <c r="L14" s="22">
        <v>84346.56</v>
      </c>
      <c r="M14" s="22">
        <v>102259.03</v>
      </c>
      <c r="N14" s="22">
        <v>107845.48</v>
      </c>
      <c r="O14" s="52">
        <f aca="true" t="shared" si="2" ref="O14:O19">SUM(C14:N14)</f>
        <v>947802.8400000001</v>
      </c>
      <c r="P14" s="127">
        <v>795161.7</v>
      </c>
      <c r="Q14" s="90">
        <f>((O14*100)/O40)</f>
        <v>29.48209984958202</v>
      </c>
      <c r="R14" s="77">
        <f>((P14*100)/P40)</f>
        <v>25.932845416871668</v>
      </c>
      <c r="S14" s="70">
        <f aca="true" t="shared" si="3" ref="S14:S19">Q14-R14</f>
        <v>3.5492544327103523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55"/>
    </row>
    <row r="15" spans="1:66" s="20" customFormat="1" ht="12.75">
      <c r="A15" s="9">
        <v>2</v>
      </c>
      <c r="B15" s="3" t="s">
        <v>21</v>
      </c>
      <c r="C15" s="22">
        <v>52281.92</v>
      </c>
      <c r="D15" s="22">
        <v>32971.37</v>
      </c>
      <c r="E15" s="22">
        <v>53597.56</v>
      </c>
      <c r="F15" s="22">
        <v>121840.15</v>
      </c>
      <c r="G15" s="22">
        <v>85437.69</v>
      </c>
      <c r="H15" s="80">
        <v>81878.67</v>
      </c>
      <c r="I15" s="22">
        <v>77642.19</v>
      </c>
      <c r="J15" s="11">
        <v>85957.28</v>
      </c>
      <c r="K15" s="22">
        <v>75686.02</v>
      </c>
      <c r="L15" s="22">
        <v>50448.06</v>
      </c>
      <c r="M15" s="22">
        <v>70454.24</v>
      </c>
      <c r="N15" s="22">
        <v>78412.17</v>
      </c>
      <c r="O15" s="52">
        <f t="shared" si="2"/>
        <v>866607.32</v>
      </c>
      <c r="P15" s="127">
        <v>1109935.22</v>
      </c>
      <c r="Q15" s="90">
        <f>((O15*100)/O40)</f>
        <v>26.956453874540696</v>
      </c>
      <c r="R15" s="34">
        <f>((P15*100)/P40)</f>
        <v>36.19864800203713</v>
      </c>
      <c r="S15" s="70">
        <f t="shared" si="3"/>
        <v>-9.242194127496436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55"/>
    </row>
    <row r="16" spans="1:66" s="20" customFormat="1" ht="12.75">
      <c r="A16" s="9">
        <v>3</v>
      </c>
      <c r="B16" s="3" t="s">
        <v>22</v>
      </c>
      <c r="C16" s="22">
        <v>50197.96</v>
      </c>
      <c r="D16" s="22">
        <v>42842.52</v>
      </c>
      <c r="E16" s="22">
        <v>56560.79</v>
      </c>
      <c r="F16" s="22">
        <v>47041.85</v>
      </c>
      <c r="G16" s="22">
        <v>56935.75</v>
      </c>
      <c r="H16" s="80">
        <v>40426.96</v>
      </c>
      <c r="I16" s="22">
        <v>50764.09</v>
      </c>
      <c r="J16" s="11">
        <v>48119.38</v>
      </c>
      <c r="K16" s="22">
        <v>53386.15</v>
      </c>
      <c r="L16" s="22">
        <v>56621.52</v>
      </c>
      <c r="M16" s="22">
        <v>68959.58</v>
      </c>
      <c r="N16" s="22">
        <v>76217.7</v>
      </c>
      <c r="O16" s="52">
        <f t="shared" si="2"/>
        <v>648074.25</v>
      </c>
      <c r="P16" s="127">
        <v>566553.78</v>
      </c>
      <c r="Q16" s="90">
        <f>((O16*100)/O40)</f>
        <v>20.15882306117903</v>
      </c>
      <c r="R16" s="34">
        <f>((P16*100)/P40)</f>
        <v>18.477187214983218</v>
      </c>
      <c r="S16" s="70">
        <f t="shared" si="3"/>
        <v>1.6816358461958139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55"/>
    </row>
    <row r="17" spans="1:66" s="20" customFormat="1" ht="12.75">
      <c r="A17" s="9">
        <v>4</v>
      </c>
      <c r="B17" s="3" t="s">
        <v>23</v>
      </c>
      <c r="C17" s="22">
        <v>27534.36</v>
      </c>
      <c r="D17" s="22">
        <v>23583.1</v>
      </c>
      <c r="E17" s="22">
        <v>29560.1</v>
      </c>
      <c r="F17" s="22">
        <v>26898.41</v>
      </c>
      <c r="G17" s="22">
        <v>23452.32</v>
      </c>
      <c r="H17" s="80">
        <v>23566.54</v>
      </c>
      <c r="I17" s="22">
        <v>23512.75</v>
      </c>
      <c r="J17" s="11">
        <v>26045.46</v>
      </c>
      <c r="K17" s="22">
        <v>23332.59</v>
      </c>
      <c r="L17" s="22">
        <v>23767.25</v>
      </c>
      <c r="M17" s="22">
        <v>60310.09</v>
      </c>
      <c r="N17" s="22">
        <v>56451.75</v>
      </c>
      <c r="O17" s="52">
        <f t="shared" si="2"/>
        <v>368014.72</v>
      </c>
      <c r="P17" s="127">
        <v>275630.06</v>
      </c>
      <c r="Q17" s="91">
        <f>((O17*100)/O40)</f>
        <v>11.447366755258898</v>
      </c>
      <c r="R17" s="77">
        <f>((P17*100)/P40)</f>
        <v>8.98920526255611</v>
      </c>
      <c r="S17" s="70">
        <f t="shared" si="3"/>
        <v>2.4581614927027875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55"/>
    </row>
    <row r="18" spans="1:66" s="20" customFormat="1" ht="12.75">
      <c r="A18" s="9">
        <v>5</v>
      </c>
      <c r="B18" s="3" t="s">
        <v>24</v>
      </c>
      <c r="C18" s="22">
        <v>3599.69</v>
      </c>
      <c r="D18" s="22">
        <v>3274.52</v>
      </c>
      <c r="E18" s="22">
        <v>5554.9</v>
      </c>
      <c r="F18" s="22">
        <v>3578.31</v>
      </c>
      <c r="G18" s="22">
        <v>2316.39</v>
      </c>
      <c r="H18" s="80">
        <v>2105.83</v>
      </c>
      <c r="I18" s="22">
        <v>2412.25</v>
      </c>
      <c r="J18" s="11">
        <v>9439.61</v>
      </c>
      <c r="K18" s="22">
        <v>12701.04</v>
      </c>
      <c r="L18" s="22">
        <v>7841.2</v>
      </c>
      <c r="M18" s="22">
        <v>6312.04</v>
      </c>
      <c r="N18" s="22">
        <v>7895.91</v>
      </c>
      <c r="O18" s="52">
        <f t="shared" si="2"/>
        <v>67031.69</v>
      </c>
      <c r="P18" s="127">
        <v>53434.84</v>
      </c>
      <c r="Q18" s="91">
        <f>((O18*100)/O40)</f>
        <v>2.0850696941003344</v>
      </c>
      <c r="R18" s="77">
        <f>((P18*100)/P40)</f>
        <v>1.7426863562408388</v>
      </c>
      <c r="S18" s="70">
        <f t="shared" si="3"/>
        <v>0.3423833378594956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55"/>
    </row>
    <row r="19" spans="1:66" s="20" customFormat="1" ht="13.5" thickBot="1">
      <c r="A19" s="9">
        <v>6</v>
      </c>
      <c r="B19" s="3" t="s">
        <v>25</v>
      </c>
      <c r="C19" s="32">
        <v>722.84</v>
      </c>
      <c r="D19" s="32">
        <v>2016.78</v>
      </c>
      <c r="E19" s="32">
        <v>1923.67</v>
      </c>
      <c r="F19" s="32">
        <v>612.44</v>
      </c>
      <c r="G19" s="32">
        <v>89.88</v>
      </c>
      <c r="H19" s="81">
        <v>660.52</v>
      </c>
      <c r="I19" s="32">
        <v>359.5</v>
      </c>
      <c r="J19" s="135">
        <v>300</v>
      </c>
      <c r="K19" s="32">
        <v>252.92</v>
      </c>
      <c r="L19" s="32">
        <v>505.84</v>
      </c>
      <c r="M19" s="32">
        <v>0</v>
      </c>
      <c r="N19" s="32">
        <v>522.56</v>
      </c>
      <c r="O19" s="52">
        <f t="shared" si="2"/>
        <v>7966.949999999999</v>
      </c>
      <c r="P19" s="131">
        <v>8522.8</v>
      </c>
      <c r="Q19" s="93">
        <f>((O19*100)/O40)</f>
        <v>0.24781780079560367</v>
      </c>
      <c r="R19" s="94">
        <f>((P19*100)/P40)</f>
        <v>0.27795661551469825</v>
      </c>
      <c r="S19" s="112">
        <f t="shared" si="3"/>
        <v>-0.030138814719094575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55"/>
    </row>
    <row r="20" spans="1:66" s="38" customFormat="1" ht="13.5" thickBot="1">
      <c r="A20" s="35" t="s">
        <v>19</v>
      </c>
      <c r="B20" s="36" t="s">
        <v>29</v>
      </c>
      <c r="C20" s="37">
        <f>SUM(C14:C19)</f>
        <v>202499.74000000002</v>
      </c>
      <c r="D20" s="37">
        <f>SUM(D14:D19)</f>
        <v>176412.84999999998</v>
      </c>
      <c r="E20" s="37">
        <f>SUM(E14:E19)</f>
        <v>225598.54000000004</v>
      </c>
      <c r="F20" s="37">
        <f>SUM(F14:F19)</f>
        <v>289695</v>
      </c>
      <c r="G20" s="37">
        <f>SUM(G14:G19)</f>
        <v>225911.38000000003</v>
      </c>
      <c r="H20" s="37">
        <f aca="true" t="shared" si="4" ref="H20:P20">SUM(H14:H19)</f>
        <v>208692.68</v>
      </c>
      <c r="I20" s="37">
        <f t="shared" si="4"/>
        <v>240650.85</v>
      </c>
      <c r="J20" s="37">
        <f t="shared" si="4"/>
        <v>236222.09000000003</v>
      </c>
      <c r="K20" s="37">
        <f t="shared" si="4"/>
        <v>240643.66000000003</v>
      </c>
      <c r="L20" s="37">
        <f t="shared" si="4"/>
        <v>223530.43</v>
      </c>
      <c r="M20" s="37">
        <f t="shared" si="4"/>
        <v>308294.98000000004</v>
      </c>
      <c r="N20" s="37">
        <f t="shared" si="4"/>
        <v>327345.56999999995</v>
      </c>
      <c r="O20" s="61">
        <f t="shared" si="4"/>
        <v>2905497.77</v>
      </c>
      <c r="P20" s="58">
        <f t="shared" si="4"/>
        <v>2809238.4</v>
      </c>
      <c r="Q20" s="132">
        <f>SUM(Q14:Q19)</f>
        <v>90.37763103545659</v>
      </c>
      <c r="R20" s="96">
        <f>SUM(R14:R19)</f>
        <v>91.61852886820367</v>
      </c>
      <c r="S20" s="113">
        <f>SUM(S14:S19)</f>
        <v>-1.2408978327470814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63"/>
    </row>
    <row r="21" spans="1:66" s="31" customFormat="1" ht="13.5" thickBot="1">
      <c r="A21" s="28" t="s">
        <v>19</v>
      </c>
      <c r="B21" s="29" t="s">
        <v>28</v>
      </c>
      <c r="C21" s="30">
        <f>SUM(C13+C20)</f>
        <v>207621.24000000002</v>
      </c>
      <c r="D21" s="30">
        <f>SUM(D13+D20)</f>
        <v>183722.67999999996</v>
      </c>
      <c r="E21" s="30">
        <f>SUM(E13+E20)</f>
        <v>243771.61000000004</v>
      </c>
      <c r="F21" s="30">
        <f>SUM(F13+F20)</f>
        <v>310097.37</v>
      </c>
      <c r="G21" s="30">
        <f>SUM(G13+G20)</f>
        <v>278091.76</v>
      </c>
      <c r="H21" s="30">
        <f aca="true" t="shared" si="5" ref="H21:P21">SUM(H13+H20)</f>
        <v>222069.57</v>
      </c>
      <c r="I21" s="30">
        <f t="shared" si="5"/>
        <v>263685.58</v>
      </c>
      <c r="J21" s="30">
        <f t="shared" si="5"/>
        <v>249697.17</v>
      </c>
      <c r="K21" s="30">
        <f t="shared" si="5"/>
        <v>255051.74000000002</v>
      </c>
      <c r="L21" s="30">
        <f t="shared" si="5"/>
        <v>241586.22</v>
      </c>
      <c r="M21" s="30">
        <f t="shared" si="5"/>
        <v>317735.45</v>
      </c>
      <c r="N21" s="30">
        <f t="shared" si="5"/>
        <v>334724.72</v>
      </c>
      <c r="O21" s="54">
        <f t="shared" si="5"/>
        <v>3107855.11</v>
      </c>
      <c r="P21" s="58">
        <f t="shared" si="5"/>
        <v>2883593.9899999998</v>
      </c>
      <c r="Q21" s="95">
        <f>SUM(Q13+Q20)</f>
        <v>96.67210394838415</v>
      </c>
      <c r="R21" s="95">
        <f>SUM(R13+R20)</f>
        <v>94.04350987690955</v>
      </c>
      <c r="S21" s="114">
        <f>SUM(S13+S20)</f>
        <v>2.628594071474592</v>
      </c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56"/>
    </row>
    <row r="22" spans="1:16" ht="13.5" thickBot="1">
      <c r="A22" s="8"/>
      <c r="C22" s="1"/>
      <c r="D22" s="1"/>
      <c r="E22" s="1"/>
      <c r="F22" s="1"/>
      <c r="P22" s="10"/>
    </row>
    <row r="23" spans="1:16" ht="13.5" thickBot="1">
      <c r="A23" s="141" t="s">
        <v>26</v>
      </c>
      <c r="B23" s="142"/>
      <c r="C23" s="1"/>
      <c r="D23" s="1"/>
      <c r="E23" s="1"/>
      <c r="F23" s="1"/>
      <c r="P23" s="10"/>
    </row>
    <row r="24" spans="1:88" s="20" customFormat="1" ht="12.75">
      <c r="A24" s="9">
        <v>1</v>
      </c>
      <c r="B24" s="3" t="s">
        <v>30</v>
      </c>
      <c r="C24" s="22">
        <v>121388.46</v>
      </c>
      <c r="D24" s="22">
        <v>123848.66</v>
      </c>
      <c r="E24" s="22">
        <v>110513.64</v>
      </c>
      <c r="F24" s="22">
        <v>108667.1</v>
      </c>
      <c r="G24" s="22">
        <v>106865.49</v>
      </c>
      <c r="H24" s="22">
        <v>96913.47</v>
      </c>
      <c r="I24" s="22">
        <v>119561.08</v>
      </c>
      <c r="J24" s="22">
        <v>110437.97</v>
      </c>
      <c r="K24" s="22">
        <v>130643.48</v>
      </c>
      <c r="L24" s="22">
        <v>126165.85</v>
      </c>
      <c r="M24" s="22">
        <v>131204.82</v>
      </c>
      <c r="N24" s="22">
        <v>160635.99</v>
      </c>
      <c r="O24" s="52">
        <f>SUM(C24:N24)</f>
        <v>1446846.01</v>
      </c>
      <c r="P24" s="133">
        <v>1299541.39</v>
      </c>
      <c r="Q24" s="97">
        <f>((O24*100)/O40)</f>
        <v>45.00520227792242</v>
      </c>
      <c r="R24" s="99">
        <f>((P24*100)/P40)</f>
        <v>42.38233051176451</v>
      </c>
      <c r="S24" s="115">
        <f>(Q24-R24)</f>
        <v>2.622871766157914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</row>
    <row r="25" spans="1:88" s="20" customFormat="1" ht="12.75">
      <c r="A25" s="9">
        <v>2</v>
      </c>
      <c r="B25" s="3" t="s">
        <v>31</v>
      </c>
      <c r="C25" s="22">
        <v>71204.25</v>
      </c>
      <c r="D25" s="22">
        <v>61010.56</v>
      </c>
      <c r="E25" s="22">
        <v>52876.57</v>
      </c>
      <c r="F25" s="22">
        <v>44856.77</v>
      </c>
      <c r="G25" s="22">
        <v>46055.74</v>
      </c>
      <c r="H25" s="22">
        <v>37751.75</v>
      </c>
      <c r="I25" s="22">
        <v>38780.2</v>
      </c>
      <c r="J25" s="22">
        <v>37942.6</v>
      </c>
      <c r="K25" s="22">
        <v>37316.06</v>
      </c>
      <c r="L25" s="22">
        <v>49717.42</v>
      </c>
      <c r="M25" s="22">
        <v>54325.03</v>
      </c>
      <c r="N25" s="22">
        <v>64493.98</v>
      </c>
      <c r="O25" s="52">
        <f aca="true" t="shared" si="6" ref="O25:O31">SUM(C25:N25)</f>
        <v>596330.9299999999</v>
      </c>
      <c r="P25" s="127">
        <v>458174.84</v>
      </c>
      <c r="Q25" s="100">
        <f>((O25*100)/O40)</f>
        <v>18.549309286363926</v>
      </c>
      <c r="R25" s="98">
        <f>((P25*100)/P40)</f>
        <v>14.942592556482424</v>
      </c>
      <c r="S25" s="116">
        <f aca="true" t="shared" si="7" ref="S25:S31">(Q25-R25)</f>
        <v>3.6067167298815015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</row>
    <row r="26" spans="1:88" s="20" customFormat="1" ht="12.75">
      <c r="A26" s="9">
        <v>3</v>
      </c>
      <c r="B26" s="3" t="s">
        <v>79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2">
        <f t="shared" si="6"/>
        <v>0</v>
      </c>
      <c r="P26" s="127">
        <v>14965</v>
      </c>
      <c r="Q26" s="100">
        <f>((O26*100)/O40)</f>
        <v>0</v>
      </c>
      <c r="R26" s="98">
        <f>((P26*100)/P40)</f>
        <v>0.48805800337652644</v>
      </c>
      <c r="S26" s="117">
        <f t="shared" si="7"/>
        <v>-0.48805800337652644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</row>
    <row r="27" spans="1:88" s="20" customFormat="1" ht="12.75">
      <c r="A27" s="9">
        <v>4</v>
      </c>
      <c r="B27" s="3" t="s">
        <v>76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52">
        <f t="shared" si="6"/>
        <v>0</v>
      </c>
      <c r="P27" s="127">
        <v>0</v>
      </c>
      <c r="Q27" s="100">
        <f>((O27*100)/O40)</f>
        <v>0</v>
      </c>
      <c r="R27" s="98">
        <f>((P27*100)/P40)</f>
        <v>0</v>
      </c>
      <c r="S27" s="117">
        <f t="shared" si="7"/>
        <v>0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</row>
    <row r="28" spans="1:88" s="20" customFormat="1" ht="12.75">
      <c r="A28" s="9">
        <v>5</v>
      </c>
      <c r="B28" s="3" t="s">
        <v>32</v>
      </c>
      <c r="C28" s="22">
        <v>0</v>
      </c>
      <c r="D28" s="22">
        <v>0</v>
      </c>
      <c r="E28" s="22">
        <v>0</v>
      </c>
      <c r="F28" s="22">
        <v>50100</v>
      </c>
      <c r="G28" s="22">
        <v>22000</v>
      </c>
      <c r="H28" s="22">
        <v>25000</v>
      </c>
      <c r="I28" s="22">
        <v>29620</v>
      </c>
      <c r="J28" s="22">
        <v>28000</v>
      </c>
      <c r="K28" s="22">
        <v>25000</v>
      </c>
      <c r="L28" s="22">
        <v>0</v>
      </c>
      <c r="M28" s="22">
        <v>25000</v>
      </c>
      <c r="N28" s="22">
        <v>22000</v>
      </c>
      <c r="O28" s="52">
        <f t="shared" si="6"/>
        <v>226720</v>
      </c>
      <c r="P28" s="127">
        <v>248000</v>
      </c>
      <c r="Q28" s="100">
        <f>((O28*100)/O40)</f>
        <v>7.052291252785479</v>
      </c>
      <c r="R28" s="98">
        <f>((P28*100)/P40)</f>
        <v>8.088097884221755</v>
      </c>
      <c r="S28" s="117">
        <f t="shared" si="7"/>
        <v>-1.0358066314362757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1:88" s="20" customFormat="1" ht="12.75">
      <c r="A29" s="9">
        <v>6</v>
      </c>
      <c r="B29" s="3" t="s">
        <v>33</v>
      </c>
      <c r="C29" s="22">
        <v>32750.44</v>
      </c>
      <c r="D29" s="22">
        <v>54555.79</v>
      </c>
      <c r="E29" s="22">
        <v>88996.99</v>
      </c>
      <c r="F29" s="22">
        <v>43679.7</v>
      </c>
      <c r="G29" s="22">
        <v>35654.98</v>
      </c>
      <c r="H29" s="22">
        <v>25360.74</v>
      </c>
      <c r="I29" s="22">
        <v>49426.02</v>
      </c>
      <c r="J29" s="22">
        <v>28184</v>
      </c>
      <c r="K29" s="22">
        <v>55092</v>
      </c>
      <c r="L29" s="22">
        <v>21990.3</v>
      </c>
      <c r="M29" s="22">
        <v>85606.09</v>
      </c>
      <c r="N29" s="22">
        <v>66141</v>
      </c>
      <c r="O29" s="52">
        <f t="shared" si="6"/>
        <v>587438.05</v>
      </c>
      <c r="P29" s="127">
        <v>534029.87</v>
      </c>
      <c r="Q29" s="100">
        <f>((O29*100)/O40)</f>
        <v>18.272689756388317</v>
      </c>
      <c r="R29" s="98">
        <f>((P29*100)/P40)</f>
        <v>17.41647524862185</v>
      </c>
      <c r="S29" s="117">
        <f t="shared" si="7"/>
        <v>0.8562145077664667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</row>
    <row r="30" spans="1:88" s="20" customFormat="1" ht="12.75">
      <c r="A30" s="9">
        <v>7</v>
      </c>
      <c r="B30" s="3" t="s">
        <v>34</v>
      </c>
      <c r="C30" s="21">
        <v>5580</v>
      </c>
      <c r="D30" s="22">
        <v>47277</v>
      </c>
      <c r="E30" s="22">
        <v>39658.6</v>
      </c>
      <c r="F30" s="22">
        <v>12450</v>
      </c>
      <c r="G30" s="22">
        <v>24940.11</v>
      </c>
      <c r="H30" s="22">
        <v>59892.6</v>
      </c>
      <c r="I30" s="22">
        <v>34088</v>
      </c>
      <c r="J30" s="22">
        <v>13552.11</v>
      </c>
      <c r="K30" s="22">
        <v>37622.9</v>
      </c>
      <c r="L30" s="22">
        <v>17453</v>
      </c>
      <c r="M30" s="22">
        <v>44425</v>
      </c>
      <c r="N30" s="22">
        <v>17031.03</v>
      </c>
      <c r="O30" s="68">
        <f t="shared" si="6"/>
        <v>353970.35</v>
      </c>
      <c r="P30" s="127">
        <v>391522.06</v>
      </c>
      <c r="Q30" s="100">
        <f>((O30*100)/O40)</f>
        <v>11.010506364901264</v>
      </c>
      <c r="R30" s="98">
        <f>((P30*100)/P40)</f>
        <v>12.768825585129608</v>
      </c>
      <c r="S30" s="118">
        <f t="shared" si="7"/>
        <v>-1.7583192202283442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</row>
    <row r="31" spans="1:88" s="27" customFormat="1" ht="13.5" thickBot="1">
      <c r="A31" s="23">
        <v>8</v>
      </c>
      <c r="B31" s="24" t="s">
        <v>35</v>
      </c>
      <c r="C31" s="26">
        <v>0</v>
      </c>
      <c r="D31" s="26"/>
      <c r="E31" s="26">
        <v>29.3</v>
      </c>
      <c r="F31" s="26">
        <v>561.99</v>
      </c>
      <c r="G31" s="26"/>
      <c r="H31" s="26"/>
      <c r="I31" s="26"/>
      <c r="J31" s="26">
        <v>115.19</v>
      </c>
      <c r="K31" s="26">
        <v>386.55</v>
      </c>
      <c r="L31" s="26">
        <v>325.45</v>
      </c>
      <c r="M31" s="26">
        <v>372.79</v>
      </c>
      <c r="N31" s="26">
        <v>620.09</v>
      </c>
      <c r="O31" s="53">
        <f t="shared" si="6"/>
        <v>2411.36</v>
      </c>
      <c r="P31" s="134">
        <v>0.75</v>
      </c>
      <c r="Q31" s="101">
        <f>((O31*100)/O40)</f>
        <v>0.07500711465824274</v>
      </c>
      <c r="R31" s="102">
        <f>((P31*100)/P40)</f>
        <v>2.445997344018676E-05</v>
      </c>
      <c r="S31" s="119">
        <f t="shared" si="7"/>
        <v>0.07498265468480256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</row>
    <row r="32" spans="1:88" s="31" customFormat="1" ht="13.5" thickBot="1">
      <c r="A32" s="28" t="s">
        <v>19</v>
      </c>
      <c r="B32" s="29" t="s">
        <v>36</v>
      </c>
      <c r="C32" s="30">
        <f>SUM(C24:C31)</f>
        <v>230923.15000000002</v>
      </c>
      <c r="D32" s="30">
        <f>SUM(D24:D31)</f>
        <v>286692.01</v>
      </c>
      <c r="E32" s="30">
        <f>SUM(E24:E31)</f>
        <v>292075.1</v>
      </c>
      <c r="F32" s="30">
        <f>SUM(F24:F31)</f>
        <v>260315.56</v>
      </c>
      <c r="G32" s="30">
        <f>SUM(G24:G31)</f>
        <v>235516.32</v>
      </c>
      <c r="H32" s="30">
        <f aca="true" t="shared" si="8" ref="H32:O32">SUM(H24:H31)</f>
        <v>244918.56</v>
      </c>
      <c r="I32" s="30">
        <f t="shared" si="8"/>
        <v>271475.3</v>
      </c>
      <c r="J32" s="30">
        <f t="shared" si="8"/>
        <v>218231.87</v>
      </c>
      <c r="K32" s="30">
        <f t="shared" si="8"/>
        <v>286060.99</v>
      </c>
      <c r="L32" s="30">
        <f t="shared" si="8"/>
        <v>215652.02000000002</v>
      </c>
      <c r="M32" s="30">
        <f t="shared" si="8"/>
        <v>340933.73</v>
      </c>
      <c r="N32" s="30">
        <f t="shared" si="8"/>
        <v>330922.09</v>
      </c>
      <c r="O32" s="54">
        <f t="shared" si="8"/>
        <v>3213716.7</v>
      </c>
      <c r="P32" s="58">
        <f>SUM(P24:P31)</f>
        <v>2946233.91</v>
      </c>
      <c r="Q32" s="103">
        <f>SUM(Q24:Q31)</f>
        <v>99.96500605301965</v>
      </c>
      <c r="R32" s="104">
        <f>SUM(R24:R31)</f>
        <v>96.08640424957012</v>
      </c>
      <c r="S32" s="120">
        <f>SUM(S24:S31)</f>
        <v>3.8786018034495386</v>
      </c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</row>
    <row r="33" spans="1:88" s="41" customFormat="1" ht="12.75">
      <c r="A33" s="43">
        <v>1</v>
      </c>
      <c r="B33" s="39" t="s">
        <v>37</v>
      </c>
      <c r="C33" s="40">
        <v>0</v>
      </c>
      <c r="D33" s="40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/>
      <c r="K33" s="44">
        <v>0</v>
      </c>
      <c r="L33" s="44">
        <v>0</v>
      </c>
      <c r="M33" s="44">
        <v>0</v>
      </c>
      <c r="N33" s="44">
        <v>0</v>
      </c>
      <c r="O33" s="66">
        <f aca="true" t="shared" si="9" ref="O33:O38">SUM(C33:N33)</f>
        <v>0</v>
      </c>
      <c r="P33" s="65">
        <v>0</v>
      </c>
      <c r="Q33" s="105">
        <f>((O33*100)/O40)</f>
        <v>0</v>
      </c>
      <c r="R33" s="105">
        <f>((P33*100)/P40)</f>
        <v>0</v>
      </c>
      <c r="S33" s="118">
        <f>(Q33-R33)</f>
        <v>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</row>
    <row r="34" spans="1:88" s="20" customFormat="1" ht="12.75">
      <c r="A34" s="9">
        <v>2</v>
      </c>
      <c r="B34" s="3" t="s">
        <v>38</v>
      </c>
      <c r="C34" s="21">
        <v>0</v>
      </c>
      <c r="D34" s="21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1125</v>
      </c>
      <c r="M34" s="22">
        <v>0</v>
      </c>
      <c r="N34" s="22">
        <v>0</v>
      </c>
      <c r="O34" s="52">
        <f t="shared" si="9"/>
        <v>1125</v>
      </c>
      <c r="P34" s="57">
        <v>0</v>
      </c>
      <c r="Q34" s="105">
        <f>((O34*100)/O40)</f>
        <v>0.03499394698034432</v>
      </c>
      <c r="R34" s="105">
        <f>((P34*100)/P40)</f>
        <v>0</v>
      </c>
      <c r="S34" s="118">
        <f aca="true" t="shared" si="10" ref="S34:S39">(Q34-R34)</f>
        <v>0.03499394698034432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</row>
    <row r="35" spans="1:88" s="20" customFormat="1" ht="12.75">
      <c r="A35" s="9">
        <v>3</v>
      </c>
      <c r="B35" s="3" t="s">
        <v>74</v>
      </c>
      <c r="C35" s="21">
        <v>0</v>
      </c>
      <c r="D35" s="21">
        <v>0</v>
      </c>
      <c r="E35" s="22">
        <v>0</v>
      </c>
      <c r="F35" s="22"/>
      <c r="G35" s="22"/>
      <c r="H35" s="22"/>
      <c r="I35" s="22"/>
      <c r="J35" s="22"/>
      <c r="K35" s="22"/>
      <c r="L35" s="22">
        <v>0</v>
      </c>
      <c r="M35" s="22">
        <v>0</v>
      </c>
      <c r="N35" s="22">
        <v>0</v>
      </c>
      <c r="O35" s="52">
        <f t="shared" si="9"/>
        <v>0</v>
      </c>
      <c r="P35" s="57">
        <v>120000</v>
      </c>
      <c r="Q35" s="105">
        <f>((O35*100)/O40)</f>
        <v>0</v>
      </c>
      <c r="R35" s="105">
        <f>((P35*100)/P40)</f>
        <v>3.9135957504298813</v>
      </c>
      <c r="S35" s="118">
        <f t="shared" si="10"/>
        <v>-3.9135957504298813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</row>
    <row r="36" spans="1:88" s="20" customFormat="1" ht="12.75">
      <c r="A36" s="9">
        <v>4</v>
      </c>
      <c r="B36" s="3" t="s">
        <v>63</v>
      </c>
      <c r="C36" s="21">
        <v>0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52">
        <f t="shared" si="9"/>
        <v>0</v>
      </c>
      <c r="P36" s="57">
        <v>0</v>
      </c>
      <c r="Q36" s="105">
        <f>((O36*100)/O40)</f>
        <v>0</v>
      </c>
      <c r="R36" s="105">
        <f>((P36*100)/P40)</f>
        <v>0</v>
      </c>
      <c r="S36" s="118">
        <f t="shared" si="10"/>
        <v>0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</row>
    <row r="37" spans="1:88" s="20" customFormat="1" ht="12.75">
      <c r="A37" s="9">
        <v>5</v>
      </c>
      <c r="B37" s="3" t="s">
        <v>39</v>
      </c>
      <c r="C37" s="21">
        <v>0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52">
        <f t="shared" si="9"/>
        <v>0</v>
      </c>
      <c r="P37" s="57">
        <v>0</v>
      </c>
      <c r="Q37" s="105">
        <f>((O37*100)/O40)</f>
        <v>0</v>
      </c>
      <c r="R37" s="105">
        <f>((P37*100)/P40)</f>
        <v>0</v>
      </c>
      <c r="S37" s="118">
        <f t="shared" si="10"/>
        <v>0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</row>
    <row r="38" spans="1:88" s="20" customFormat="1" ht="12.75">
      <c r="A38" s="9">
        <v>6</v>
      </c>
      <c r="B38" s="3" t="s">
        <v>40</v>
      </c>
      <c r="C38" s="21">
        <v>0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52">
        <f t="shared" si="9"/>
        <v>0</v>
      </c>
      <c r="P38" s="71">
        <v>0</v>
      </c>
      <c r="Q38" s="105">
        <f>((O38*100)/O40)</f>
        <v>0</v>
      </c>
      <c r="R38" s="105">
        <f>((P38*100)/P40)</f>
        <v>0</v>
      </c>
      <c r="S38" s="118">
        <f t="shared" si="10"/>
        <v>0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</row>
    <row r="39" spans="1:88" s="38" customFormat="1" ht="13.5" thickBot="1">
      <c r="A39" s="35" t="s">
        <v>19</v>
      </c>
      <c r="B39" s="36" t="s">
        <v>41</v>
      </c>
      <c r="C39" s="37">
        <f>SUM(C33:C38)</f>
        <v>0</v>
      </c>
      <c r="D39" s="37">
        <f>SUM(D33:D38)</f>
        <v>0</v>
      </c>
      <c r="E39" s="37">
        <f>SUM(E33:E38)</f>
        <v>0</v>
      </c>
      <c r="F39" s="37">
        <f>SUM(F33:F38)</f>
        <v>0</v>
      </c>
      <c r="G39" s="37">
        <f>SUM(G33:G38)</f>
        <v>0</v>
      </c>
      <c r="H39" s="37">
        <f aca="true" t="shared" si="11" ref="H39:O39">SUM(H33:H38)</f>
        <v>0</v>
      </c>
      <c r="I39" s="37">
        <f t="shared" si="11"/>
        <v>0</v>
      </c>
      <c r="J39" s="37">
        <f t="shared" si="11"/>
        <v>0</v>
      </c>
      <c r="K39" s="37">
        <f t="shared" si="11"/>
        <v>0</v>
      </c>
      <c r="L39" s="37">
        <f t="shared" si="11"/>
        <v>1125</v>
      </c>
      <c r="M39" s="37">
        <f t="shared" si="11"/>
        <v>0</v>
      </c>
      <c r="N39" s="37">
        <f t="shared" si="11"/>
        <v>0</v>
      </c>
      <c r="O39" s="61">
        <f t="shared" si="11"/>
        <v>1125</v>
      </c>
      <c r="P39" s="64">
        <f>SUM(P33:P38)</f>
        <v>120000</v>
      </c>
      <c r="Q39" s="106">
        <f>((O39*100)/O40)</f>
        <v>0.03499394698034432</v>
      </c>
      <c r="R39" s="106">
        <f>((P39*100)/P40)</f>
        <v>3.9135957504298813</v>
      </c>
      <c r="S39" s="118">
        <f t="shared" si="10"/>
        <v>-3.878601803449537</v>
      </c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</row>
    <row r="40" spans="1:88" s="31" customFormat="1" ht="13.5" thickBot="1">
      <c r="A40" s="42" t="s">
        <v>19</v>
      </c>
      <c r="B40" s="29" t="s">
        <v>42</v>
      </c>
      <c r="C40" s="30">
        <f>SUM(C32+C39)</f>
        <v>230923.15000000002</v>
      </c>
      <c r="D40" s="30">
        <f>SUM(D32+D39)</f>
        <v>286692.01</v>
      </c>
      <c r="E40" s="30">
        <f>SUM(E32+E39)</f>
        <v>292075.1</v>
      </c>
      <c r="F40" s="30">
        <f>SUM(F32+F39)</f>
        <v>260315.56</v>
      </c>
      <c r="G40" s="30">
        <f>SUM(G32+G39)</f>
        <v>235516.32</v>
      </c>
      <c r="H40" s="30">
        <f aca="true" t="shared" si="12" ref="H40:O40">SUM(H32+H39)</f>
        <v>244918.56</v>
      </c>
      <c r="I40" s="30">
        <f t="shared" si="12"/>
        <v>271475.3</v>
      </c>
      <c r="J40" s="30">
        <f t="shared" si="12"/>
        <v>218231.87</v>
      </c>
      <c r="K40" s="30">
        <f t="shared" si="12"/>
        <v>286060.99</v>
      </c>
      <c r="L40" s="30">
        <f t="shared" si="12"/>
        <v>216777.02000000002</v>
      </c>
      <c r="M40" s="30">
        <f t="shared" si="12"/>
        <v>340933.73</v>
      </c>
      <c r="N40" s="30">
        <f t="shared" si="12"/>
        <v>330922.09</v>
      </c>
      <c r="O40" s="54">
        <f t="shared" si="12"/>
        <v>3214841.7</v>
      </c>
      <c r="P40" s="58">
        <f>SUM(P32+P39)</f>
        <v>3066233.91</v>
      </c>
      <c r="Q40" s="58">
        <f>SUM(Q32+Q39)</f>
        <v>100</v>
      </c>
      <c r="R40" s="58">
        <f>SUM(R32+R39)</f>
        <v>100</v>
      </c>
      <c r="S40" s="121">
        <f>SUM(S32+S39)</f>
        <v>1.7763568394002505E-15</v>
      </c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</row>
    <row r="41" spans="1:88" s="41" customFormat="1" ht="12.75">
      <c r="A41" s="39" t="s">
        <v>43</v>
      </c>
      <c r="B41" s="39" t="s">
        <v>44</v>
      </c>
      <c r="C41" s="40">
        <f>-C21</f>
        <v>-207621.24000000002</v>
      </c>
      <c r="D41" s="40">
        <f>-D21</f>
        <v>-183722.67999999996</v>
      </c>
      <c r="E41" s="40">
        <f>-E21</f>
        <v>-243771.61000000004</v>
      </c>
      <c r="F41" s="40">
        <f>-F21</f>
        <v>-310097.37</v>
      </c>
      <c r="G41" s="40">
        <f>-G21</f>
        <v>-278091.76</v>
      </c>
      <c r="H41" s="40">
        <f aca="true" t="shared" si="13" ref="H41:O41">-H21</f>
        <v>-222069.57</v>
      </c>
      <c r="I41" s="40">
        <f t="shared" si="13"/>
        <v>-263685.58</v>
      </c>
      <c r="J41" s="40">
        <f t="shared" si="13"/>
        <v>-249697.17</v>
      </c>
      <c r="K41" s="40">
        <f t="shared" si="13"/>
        <v>-255051.74000000002</v>
      </c>
      <c r="L41" s="40">
        <f t="shared" si="13"/>
        <v>-241586.22</v>
      </c>
      <c r="M41" s="40">
        <f t="shared" si="13"/>
        <v>-317735.45</v>
      </c>
      <c r="N41" s="40">
        <f t="shared" si="13"/>
        <v>-334724.72</v>
      </c>
      <c r="O41" s="67">
        <f t="shared" si="13"/>
        <v>-3107855.11</v>
      </c>
      <c r="P41" s="72">
        <f>-P21</f>
        <v>-2883593.9899999998</v>
      </c>
      <c r="Q41" s="72">
        <f>-Q21</f>
        <v>-96.67210394838415</v>
      </c>
      <c r="R41" s="72">
        <f>-R21</f>
        <v>-94.04350987690955</v>
      </c>
      <c r="S41" s="122">
        <f>-S21</f>
        <v>-2.628594071474592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</row>
    <row r="42" spans="1:88" s="20" customFormat="1" ht="12.75">
      <c r="A42" s="3" t="s">
        <v>43</v>
      </c>
      <c r="B42" s="3" t="s">
        <v>75</v>
      </c>
      <c r="C42" s="21">
        <v>-14589.85</v>
      </c>
      <c r="D42" s="21">
        <v>-14729.51</v>
      </c>
      <c r="E42" s="21">
        <v>-12272.71</v>
      </c>
      <c r="F42" s="21">
        <v>-62916.68</v>
      </c>
      <c r="G42" s="21"/>
      <c r="H42" s="21"/>
      <c r="I42" s="21"/>
      <c r="J42" s="21"/>
      <c r="K42" s="21"/>
      <c r="L42" s="21"/>
      <c r="M42" s="21"/>
      <c r="N42" s="21"/>
      <c r="O42" s="68">
        <f>SUM(C42:N42)</f>
        <v>-104508.75</v>
      </c>
      <c r="P42" s="73">
        <v>-188231.78</v>
      </c>
      <c r="Q42" s="55"/>
      <c r="S42" s="123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</row>
    <row r="43" spans="1:88" s="20" customFormat="1" ht="12.75">
      <c r="A43" s="3" t="s">
        <v>43</v>
      </c>
      <c r="B43" s="3" t="s">
        <v>67</v>
      </c>
      <c r="C43" s="21">
        <v>0</v>
      </c>
      <c r="D43" s="21">
        <v>0</v>
      </c>
      <c r="E43" s="21">
        <v>0</v>
      </c>
      <c r="F43" s="21"/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-1125</v>
      </c>
      <c r="N43" s="21">
        <v>0</v>
      </c>
      <c r="O43" s="68">
        <f>SUM(C43:N43)</f>
        <v>-1125</v>
      </c>
      <c r="P43" s="73">
        <v>0</v>
      </c>
      <c r="Q43" s="55"/>
      <c r="S43" s="123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</row>
    <row r="44" spans="1:88" s="20" customFormat="1" ht="12.75">
      <c r="A44" s="3" t="s">
        <v>43</v>
      </c>
      <c r="B44" s="3" t="s">
        <v>45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68">
        <f>SUM(C44:N44)</f>
        <v>0</v>
      </c>
      <c r="P44" s="73">
        <v>0</v>
      </c>
      <c r="Q44" s="55"/>
      <c r="S44" s="123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</row>
    <row r="45" spans="1:88" s="20" customFormat="1" ht="12.75">
      <c r="A45" s="3" t="s">
        <v>43</v>
      </c>
      <c r="B45" s="3" t="s">
        <v>46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68">
        <f>SUM(C45:N45)</f>
        <v>0</v>
      </c>
      <c r="P45" s="73">
        <v>0</v>
      </c>
      <c r="Q45" s="55"/>
      <c r="S45" s="123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</row>
    <row r="46" spans="1:88" s="19" customFormat="1" ht="12.75">
      <c r="A46" s="14" t="s">
        <v>19</v>
      </c>
      <c r="B46" s="14" t="s">
        <v>64</v>
      </c>
      <c r="C46" s="18">
        <f>SUM(C41:C45)</f>
        <v>-222211.09000000003</v>
      </c>
      <c r="D46" s="18">
        <f>SUM(D41:D45)</f>
        <v>-198452.18999999997</v>
      </c>
      <c r="E46" s="18">
        <f>SUM(E41:E45)</f>
        <v>-256044.32000000004</v>
      </c>
      <c r="F46" s="18">
        <f>SUM(F41:F45)</f>
        <v>-373014.05</v>
      </c>
      <c r="G46" s="18">
        <f>SUM(G41:G45)</f>
        <v>-278091.76</v>
      </c>
      <c r="H46" s="18">
        <f aca="true" t="shared" si="14" ref="H46:O46">SUM(H41:H45)</f>
        <v>-222069.57</v>
      </c>
      <c r="I46" s="18">
        <f t="shared" si="14"/>
        <v>-263685.58</v>
      </c>
      <c r="J46" s="18">
        <f t="shared" si="14"/>
        <v>-249697.17</v>
      </c>
      <c r="K46" s="18">
        <f t="shared" si="14"/>
        <v>-255051.74000000002</v>
      </c>
      <c r="L46" s="18">
        <f t="shared" si="14"/>
        <v>-241586.22</v>
      </c>
      <c r="M46" s="18">
        <f t="shared" si="14"/>
        <v>-318860.45</v>
      </c>
      <c r="N46" s="18">
        <f t="shared" si="14"/>
        <v>-334724.72</v>
      </c>
      <c r="O46" s="69">
        <f t="shared" si="14"/>
        <v>-3213488.86</v>
      </c>
      <c r="P46" s="74">
        <f>SUM(P41:P45)</f>
        <v>-3071825.7699999996</v>
      </c>
      <c r="Q46" s="62"/>
      <c r="S46" s="124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</row>
    <row r="47" spans="1:88" s="20" customFormat="1" ht="12.75">
      <c r="A47" s="3" t="s">
        <v>47</v>
      </c>
      <c r="B47" s="3" t="s">
        <v>48</v>
      </c>
      <c r="C47" s="11">
        <f>P48</f>
        <v>75570.4900000006</v>
      </c>
      <c r="D47" s="11">
        <f>C48</f>
        <v>84282.5500000006</v>
      </c>
      <c r="E47" s="11">
        <f>D48</f>
        <v>172522.37000000064</v>
      </c>
      <c r="F47" s="11">
        <f>E48</f>
        <v>208553.15000000058</v>
      </c>
      <c r="G47" s="11">
        <f>F48</f>
        <v>95854.66000000059</v>
      </c>
      <c r="H47" s="11">
        <f aca="true" t="shared" si="15" ref="H47:N47">G48</f>
        <v>53279.22000000058</v>
      </c>
      <c r="I47" s="11">
        <f t="shared" si="15"/>
        <v>76128.21000000057</v>
      </c>
      <c r="J47" s="11">
        <f t="shared" si="15"/>
        <v>83917.93000000055</v>
      </c>
      <c r="K47" s="11">
        <f t="shared" si="15"/>
        <v>52452.63000000053</v>
      </c>
      <c r="L47" s="11">
        <f t="shared" si="15"/>
        <v>83461.8800000005</v>
      </c>
      <c r="M47" s="11">
        <f t="shared" si="15"/>
        <v>58652.68000000052</v>
      </c>
      <c r="N47" s="11">
        <f t="shared" si="15"/>
        <v>80725.96000000049</v>
      </c>
      <c r="O47" s="70">
        <f>P48</f>
        <v>75570.4900000006</v>
      </c>
      <c r="P47" s="57">
        <v>81162.35</v>
      </c>
      <c r="Q47" s="55"/>
      <c r="S47" s="123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</row>
    <row r="48" spans="1:88" s="19" customFormat="1" ht="13.5" thickBot="1">
      <c r="A48" s="14" t="s">
        <v>19</v>
      </c>
      <c r="B48" s="14" t="s">
        <v>49</v>
      </c>
      <c r="C48" s="37">
        <f>(C40+C46+C47)</f>
        <v>84282.5500000006</v>
      </c>
      <c r="D48" s="37">
        <f>(D40+D46+D47)</f>
        <v>172522.37000000064</v>
      </c>
      <c r="E48" s="37">
        <f>(E40+E46+E47)</f>
        <v>208553.15000000058</v>
      </c>
      <c r="F48" s="37">
        <f>(F40+F46+F47)</f>
        <v>95854.66000000059</v>
      </c>
      <c r="G48" s="37">
        <f>(G40+G46+G47)</f>
        <v>53279.22000000058</v>
      </c>
      <c r="H48" s="37">
        <f aca="true" t="shared" si="16" ref="H48:O48">(H40+H46+H47)</f>
        <v>76128.21000000057</v>
      </c>
      <c r="I48" s="37">
        <f t="shared" si="16"/>
        <v>83917.93000000055</v>
      </c>
      <c r="J48" s="37">
        <f t="shared" si="16"/>
        <v>52452.63000000053</v>
      </c>
      <c r="K48" s="37">
        <f t="shared" si="16"/>
        <v>83461.8800000005</v>
      </c>
      <c r="L48" s="37">
        <f t="shared" si="16"/>
        <v>58652.68000000052</v>
      </c>
      <c r="M48" s="37">
        <f t="shared" si="16"/>
        <v>80725.96000000049</v>
      </c>
      <c r="N48" s="37">
        <f t="shared" si="16"/>
        <v>76923.33000000054</v>
      </c>
      <c r="O48" s="61">
        <f t="shared" si="16"/>
        <v>76923.33000000092</v>
      </c>
      <c r="P48" s="64">
        <f>(P40+P46+P47)</f>
        <v>75570.4900000006</v>
      </c>
      <c r="Q48" s="62"/>
      <c r="S48" s="124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</row>
    <row r="49" spans="1:25" ht="12.75">
      <c r="A49" s="20" t="s">
        <v>43</v>
      </c>
      <c r="B49" s="3" t="s">
        <v>68</v>
      </c>
      <c r="C49" s="125">
        <v>0</v>
      </c>
      <c r="D49" s="125">
        <v>0</v>
      </c>
      <c r="E49" s="125">
        <v>0</v>
      </c>
      <c r="F49" s="80">
        <v>0</v>
      </c>
      <c r="G49" s="76">
        <v>0</v>
      </c>
      <c r="H49" s="75">
        <v>0</v>
      </c>
      <c r="I49" s="75">
        <v>0</v>
      </c>
      <c r="J49" s="75">
        <v>0</v>
      </c>
      <c r="K49" s="21">
        <v>0</v>
      </c>
      <c r="L49" s="21">
        <v>0</v>
      </c>
      <c r="M49" s="80">
        <v>0</v>
      </c>
      <c r="N49" s="77">
        <v>0</v>
      </c>
      <c r="O49" s="68">
        <v>0</v>
      </c>
      <c r="P49" s="78"/>
      <c r="T49" s="12"/>
      <c r="U49" s="12"/>
      <c r="V49" s="12"/>
      <c r="W49" s="12"/>
      <c r="X49" s="12"/>
      <c r="Y49" s="12"/>
    </row>
    <row r="50" spans="1:16" ht="13.5" thickBot="1">
      <c r="A50" s="20" t="s">
        <v>19</v>
      </c>
      <c r="B50" s="14" t="s">
        <v>69</v>
      </c>
      <c r="C50" s="15">
        <f aca="true" t="shared" si="17" ref="C50:N50">SUM(C48:C49)</f>
        <v>84282.5500000006</v>
      </c>
      <c r="D50" s="18">
        <f t="shared" si="17"/>
        <v>172522.37000000064</v>
      </c>
      <c r="E50" s="18">
        <f t="shared" si="17"/>
        <v>208553.15000000058</v>
      </c>
      <c r="F50" s="18">
        <f t="shared" si="17"/>
        <v>95854.66000000059</v>
      </c>
      <c r="G50" s="18">
        <f t="shared" si="17"/>
        <v>53279.22000000058</v>
      </c>
      <c r="H50" s="15">
        <f t="shared" si="17"/>
        <v>76128.21000000057</v>
      </c>
      <c r="I50" s="15">
        <f t="shared" si="17"/>
        <v>83917.93000000055</v>
      </c>
      <c r="J50" s="15">
        <f t="shared" si="17"/>
        <v>52452.63000000053</v>
      </c>
      <c r="K50" s="15">
        <f t="shared" si="17"/>
        <v>83461.8800000005</v>
      </c>
      <c r="L50" s="15">
        <f t="shared" si="17"/>
        <v>58652.68000000052</v>
      </c>
      <c r="M50" s="15">
        <f t="shared" si="17"/>
        <v>80725.96000000049</v>
      </c>
      <c r="N50" s="15">
        <f t="shared" si="17"/>
        <v>76923.33000000054</v>
      </c>
      <c r="O50" s="69">
        <f>SUM(O48:O49)</f>
        <v>76923.33000000092</v>
      </c>
      <c r="P50" s="79"/>
    </row>
  </sheetData>
  <sheetProtection/>
  <mergeCells count="7">
    <mergeCell ref="Q4:S4"/>
    <mergeCell ref="A11:B11"/>
    <mergeCell ref="A23:B23"/>
    <mergeCell ref="A1:P1"/>
    <mergeCell ref="A2:P2"/>
    <mergeCell ref="A5:B5"/>
    <mergeCell ref="C4:O4"/>
  </mergeCells>
  <printOptions horizontalCentered="1"/>
  <pageMargins left="0.1968503937007874" right="0.1968503937007874" top="0.1968503937007874" bottom="0.11811023622047245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3" width="8.7109375" style="0" customWidth="1"/>
    <col min="14" max="14" width="9.28125" style="0" customWidth="1"/>
  </cols>
  <sheetData>
    <row r="3" spans="1:15" ht="12.75">
      <c r="A3" s="148" t="s">
        <v>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"/>
    </row>
    <row r="4" spans="1:15" ht="12.7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1"/>
    </row>
    <row r="5" spans="1:15" ht="12.75">
      <c r="A5" s="4" t="s">
        <v>13</v>
      </c>
      <c r="B5" s="5">
        <f>Plan2!C32</f>
        <v>230923.15000000002</v>
      </c>
      <c r="C5" s="5">
        <f>Plan2!D32</f>
        <v>286692.01</v>
      </c>
      <c r="D5" s="5">
        <f>Plan2!E32</f>
        <v>292075.1</v>
      </c>
      <c r="E5" s="5">
        <f>Plan2!F32</f>
        <v>260315.56</v>
      </c>
      <c r="F5" s="6">
        <f>Plan2!G32</f>
        <v>235516.32</v>
      </c>
      <c r="G5" s="6">
        <f>Plan2!H32</f>
        <v>244918.56</v>
      </c>
      <c r="H5" s="6">
        <f>Plan2!I32</f>
        <v>271475.3</v>
      </c>
      <c r="I5" s="6">
        <f>Plan2!J32</f>
        <v>218231.87</v>
      </c>
      <c r="J5" s="6">
        <f>Plan2!K32</f>
        <v>286060.99</v>
      </c>
      <c r="K5" s="6">
        <f>Plan2!L32</f>
        <v>215652.02000000002</v>
      </c>
      <c r="L5" s="6">
        <f>Plan2!M32</f>
        <v>340933.73</v>
      </c>
      <c r="M5" s="6">
        <f>Plan2!N32</f>
        <v>330922.09</v>
      </c>
      <c r="N5" s="5">
        <f>SUM(B5:M5)</f>
        <v>3213716.7</v>
      </c>
      <c r="O5" s="1"/>
    </row>
    <row r="6" spans="1:15" ht="12.75">
      <c r="A6" s="4" t="s">
        <v>14</v>
      </c>
      <c r="B6" s="5">
        <f>Plan2!C20</f>
        <v>202499.74000000002</v>
      </c>
      <c r="C6" s="5">
        <f>Plan2!D20</f>
        <v>176412.84999999998</v>
      </c>
      <c r="D6" s="5">
        <f>Plan2!E20</f>
        <v>225598.54000000004</v>
      </c>
      <c r="E6" s="5">
        <f>Plan2!F20</f>
        <v>289695</v>
      </c>
      <c r="F6" s="6">
        <f>Plan2!G20</f>
        <v>225911.38000000003</v>
      </c>
      <c r="G6" s="6">
        <f>Plan2!H20</f>
        <v>208692.68</v>
      </c>
      <c r="H6" s="6">
        <f>Plan2!I20</f>
        <v>240650.85</v>
      </c>
      <c r="I6" s="6">
        <f>Plan2!J20</f>
        <v>236222.09000000003</v>
      </c>
      <c r="J6" s="6">
        <f>Plan2!K20</f>
        <v>240643.66000000003</v>
      </c>
      <c r="K6" s="6">
        <f>Plan2!L20</f>
        <v>223530.43</v>
      </c>
      <c r="L6" s="6">
        <f>Plan2!M20</f>
        <v>308294.98000000004</v>
      </c>
      <c r="M6" s="6">
        <f>Plan2!N20</f>
        <v>327345.56999999995</v>
      </c>
      <c r="N6" s="5">
        <f>SUM(B6:M6)</f>
        <v>2905497.77</v>
      </c>
      <c r="O6" s="1"/>
    </row>
    <row r="7" spans="1:15" ht="12.75">
      <c r="A7" s="4" t="s">
        <v>15</v>
      </c>
      <c r="B7" s="5">
        <f>Plan2!C13</f>
        <v>5121.5</v>
      </c>
      <c r="C7" s="5">
        <f>Plan2!D13</f>
        <v>7309.83</v>
      </c>
      <c r="D7" s="5">
        <f>Plan2!E13</f>
        <v>18173.07</v>
      </c>
      <c r="E7" s="5">
        <f>Plan2!F13</f>
        <v>20402.37</v>
      </c>
      <c r="F7" s="7">
        <f>Plan2!G13</f>
        <v>52180.38</v>
      </c>
      <c r="G7" s="7">
        <f>Plan2!H13</f>
        <v>13376.89</v>
      </c>
      <c r="H7" s="7">
        <f>Plan2!I13</f>
        <v>23034.73</v>
      </c>
      <c r="I7" s="7">
        <f>Plan2!J13</f>
        <v>13475.08</v>
      </c>
      <c r="J7" s="7">
        <f>Plan2!K13</f>
        <v>14408.08</v>
      </c>
      <c r="K7" s="7">
        <f>Plan2!L13</f>
        <v>18055.79</v>
      </c>
      <c r="L7" s="7">
        <f>Plan2!M13</f>
        <v>9440.47</v>
      </c>
      <c r="M7" s="7">
        <f>Plan2!N13</f>
        <v>7379.15</v>
      </c>
      <c r="N7" s="5">
        <f>SUM(B7:M7)</f>
        <v>202357.33999999997</v>
      </c>
      <c r="O7" s="1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</sheetData>
  <sheetProtection/>
  <mergeCells count="1">
    <mergeCell ref="A3:N3"/>
  </mergeCells>
  <printOptions horizontalCentered="1" verticalCentered="1"/>
  <pageMargins left="0.3937007874015748" right="0.3937007874015748" top="0.7874015748031497" bottom="0.1968503937007874" header="0.5118110236220472" footer="0.5118110236220472"/>
  <pageSetup horizontalDpi="300" verticalDpi="300" orientation="landscape" r:id="rId2"/>
  <headerFooter alignWithMargins="0">
    <oddHeader>&amp;C&amp;"Arial,Negrito"CLUBE CAÇA E TIRO 1º DE JULHO
DEMONSTRATIVO MENSAL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 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 CONTABIL</dc:creator>
  <cp:keywords/>
  <dc:description/>
  <cp:lastModifiedBy>user</cp:lastModifiedBy>
  <cp:lastPrinted>2015-02-21T16:09:36Z</cp:lastPrinted>
  <dcterms:created xsi:type="dcterms:W3CDTF">2000-08-11T19:57:38Z</dcterms:created>
  <dcterms:modified xsi:type="dcterms:W3CDTF">2015-02-21T16:13:26Z</dcterms:modified>
  <cp:category/>
  <cp:version/>
  <cp:contentType/>
  <cp:contentStatus/>
</cp:coreProperties>
</file>